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eatment Log" sheetId="1" state="visible" r:id="rId3"/>
    <sheet name="Analysis Dashboar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<sst xmlns="http://schemas.openxmlformats.org/spreadsheetml/2006/main" count="157" uniqueCount="76">
  <si>
    <t xml:space="preserve">PRECISION DENTAL ANALYTICS</t>
  </si>
  <si>
    <t xml:space="preserve">Treatment Tracker</t>
  </si>
  <si>
    <t xml:space="preserve">Track every treatment presentation from chairside through acceptance. Analytics auto-calculate.</t>
  </si>
  <si>
    <t xml:space="preserve">Month</t>
  </si>
  <si>
    <t xml:space="preserve">Date</t>
  </si>
  <si>
    <t xml:space="preserve">Doctor</t>
  </si>
  <si>
    <t xml:space="preserve">TX Coordinator</t>
  </si>
  <si>
    <t xml:space="preserve">Presented Treatment ($)</t>
  </si>
  <si>
    <t xml:space="preserve">Accepted Treatment ($)</t>
  </si>
  <si>
    <t xml:space="preserve">Treatment Type</t>
  </si>
  <si>
    <t xml:space="preserve">Hygiene Scheduled (YES/NO)</t>
  </si>
  <si>
    <t xml:space="preserve">Handoff From</t>
  </si>
  <si>
    <t xml:space="preserve">Status</t>
  </si>
  <si>
    <t xml:space="preserve">Notes</t>
  </si>
  <si>
    <t xml:space="preserve">Jan 2024</t>
  </si>
  <si>
    <t xml:space="preserve">01/15/2024</t>
  </si>
  <si>
    <t xml:space="preserve">Dr. Provider 1</t>
  </si>
  <si>
    <t xml:space="preserve">Coordinator A</t>
  </si>
  <si>
    <t xml:space="preserve">COSMETIC</t>
  </si>
  <si>
    <t xml:space="preserve">YES</t>
  </si>
  <si>
    <t xml:space="preserve">Hygienist 1</t>
  </si>
  <si>
    <t xml:space="preserve">PARTIALLY ACCEPTED</t>
  </si>
  <si>
    <t xml:space="preserve">Sample treatment record</t>
  </si>
  <si>
    <t xml:space="preserve">03/14/2024</t>
  </si>
  <si>
    <t xml:space="preserve">Coordinator B</t>
  </si>
  <si>
    <t xml:space="preserve">SURGICAL</t>
  </si>
  <si>
    <t xml:space="preserve">NO</t>
  </si>
  <si>
    <t xml:space="preserve">Hygienist 3</t>
  </si>
  <si>
    <t xml:space="preserve">PENDING</t>
  </si>
  <si>
    <t xml:space="preserve">03/15/2024</t>
  </si>
  <si>
    <t xml:space="preserve">Hygienist 2</t>
  </si>
  <si>
    <t xml:space="preserve">SAME DAY</t>
  </si>
  <si>
    <t xml:space="preserve">02/27/2024</t>
  </si>
  <si>
    <t xml:space="preserve">INVISALIGN</t>
  </si>
  <si>
    <t xml:space="preserve">TX ACCEPTED</t>
  </si>
  <si>
    <t xml:space="preserve">01/31/2024</t>
  </si>
  <si>
    <t xml:space="preserve">IMPLANTS</t>
  </si>
  <si>
    <t xml:space="preserve">Hygienist 4</t>
  </si>
  <si>
    <t xml:space="preserve">03/11/2024</t>
  </si>
  <si>
    <t xml:space="preserve">Dr. Provider 2</t>
  </si>
  <si>
    <t xml:space="preserve">03/10/2024</t>
  </si>
  <si>
    <t xml:space="preserve">TX NOT ACCEPTED</t>
  </si>
  <si>
    <t xml:space="preserve">02/12/2024</t>
  </si>
  <si>
    <t xml:space="preserve">PERIO</t>
  </si>
  <si>
    <t xml:space="preserve">03/07/2024</t>
  </si>
  <si>
    <t xml:space="preserve">02/07/2024</t>
  </si>
  <si>
    <t xml:space="preserve">COMPREHENSIVE</t>
  </si>
  <si>
    <t xml:space="preserve">TREATMENT PLAN PERFORMANCE SUMMARY</t>
  </si>
  <si>
    <t xml:space="preserve">CASE ACCEPTANCE PER PROVIDER</t>
  </si>
  <si>
    <t xml:space="preserve">DENTIST</t>
  </si>
  <si>
    <t xml:space="preserve">Provider</t>
  </si>
  <si>
    <t xml:space="preserve">Presented</t>
  </si>
  <si>
    <t xml:space="preserve">Accepted</t>
  </si>
  <si>
    <t xml:space="preserve">Rate %</t>
  </si>
  <si>
    <t xml:space="preserve">HANDOFF</t>
  </si>
  <si>
    <t xml:space="preserve">TX COORDINATOR</t>
  </si>
  <si>
    <t xml:space="preserve">CASE ACCEPTANCE SUMMARY</t>
  </si>
  <si>
    <t xml:space="preserve">By Case Value</t>
  </si>
  <si>
    <t xml:space="preserve">$0-1000</t>
  </si>
  <si>
    <t xml:space="preserve">$1001-3000</t>
  </si>
  <si>
    <t xml:space="preserve">$3001-5000</t>
  </si>
  <si>
    <t xml:space="preserve">$5001-10000</t>
  </si>
  <si>
    <t xml:space="preserve">$10001+</t>
  </si>
  <si>
    <t xml:space="preserve">By Procedure Category</t>
  </si>
  <si>
    <t xml:space="preserve">Restorative</t>
  </si>
  <si>
    <t xml:space="preserve">Implants</t>
  </si>
  <si>
    <t xml:space="preserve">Invisalign</t>
  </si>
  <si>
    <t xml:space="preserve">Cosmetic</t>
  </si>
  <si>
    <t xml:space="preserve">Surgical</t>
  </si>
  <si>
    <t xml:space="preserve">Endo</t>
  </si>
  <si>
    <t xml:space="preserve">Comprehensive</t>
  </si>
  <si>
    <t xml:space="preserve">Perio</t>
  </si>
  <si>
    <t xml:space="preserve">TOTAL</t>
  </si>
  <si>
    <t xml:space="preserve">PDA BENCHMARK</t>
  </si>
  <si>
    <t xml:space="preserve">Target: 75%+ overall case acceptance rate. Track by provider to identify coaching opportunities.</t>
  </si>
  <si>
    <t xml:space="preserve">© Precision Dental Analytics | precisiondentalanalytics.com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</si>
</sst>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C9A84C"/>
      <name val="Arial"/>
      <family val="0"/>
      <charset val="1"/>
    </font>
    <font>
      <b val="true"/>
      <sz val="16"/>
      <color rgb="FF0F1729"/>
      <name val="Arial"/>
      <family val="0"/>
      <charset val="1"/>
    </font>
    <font>
      <sz val="10"/>
      <color rgb="FF64748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0F1729"/>
      <name val="Arial"/>
      <family val="0"/>
      <charset val="1"/>
    </font>
    <font>
      <b val="true"/>
      <sz val="11"/>
      <color rgb="FF0F1729"/>
      <name val="Arial"/>
      <family val="0"/>
      <charset val="1"/>
    </font>
    <font>
      <b val="true"/>
      <sz val="10"/>
      <color rgb="FF1A2440"/>
      <name val="Arial"/>
      <family val="0"/>
      <charset val="1"/>
    </font>
    <font>
      <b val="true"/>
      <sz val="9"/>
      <color rgb="FF0F172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F1729"/>
      <name val="Arial"/>
      <family val="0"/>
      <charset val="1"/>
    </font>
    <font>
      <sz val="9"/>
      <color rgb="FF64748B"/>
      <name val="Arial"/>
      <family val="0"/>
      <charset val="1"/>
    </font>
    <font>
      <i val="true"/>
      <sz val="8"/>
      <color rgb="FF64748B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729"/>
        <bgColor rgb="FF1A2440"/>
      </patternFill>
    </fill>
    <fill>
      <patternFill patternType="solid">
        <fgColor rgb="FFE2E8F0"/>
        <bgColor rgb="FFF8FAFC"/>
      </patternFill>
    </fill>
    <fill>
      <patternFill patternType="solid">
        <fgColor rgb="FFF8FA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AFC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4748B"/>
      <rgbColor rgb="FFC9A84C"/>
      <rgbColor rgb="FF003366"/>
      <rgbColor rgb="FF339966"/>
      <rgbColor rgb="FF0F1729"/>
      <rgbColor rgb="FF333300"/>
      <rgbColor rgb="FF993300"/>
      <rgbColor rgb="FF993366"/>
      <rgbColor rgb="FF333399"/>
      <rgbColor rgb="FF1A24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1" width="12"/>
    <col collapsed="false" customWidth="true" hidden="false" outlineLevel="0" max="4" min="3" style="1" width="15"/>
    <col collapsed="false" customWidth="true" hidden="false" outlineLevel="0" max="7" min="5" style="1" width="18"/>
    <col collapsed="false" customWidth="true" hidden="false" outlineLevel="0" max="8" min="8" style="1" width="16"/>
    <col collapsed="false" customWidth="true" hidden="false" outlineLevel="0" max="9" min="9" style="1" width="15"/>
    <col collapsed="false" customWidth="true" hidden="false" outlineLevel="0" max="10" min="10" style="1" width="16"/>
    <col collapsed="false" customWidth="true" hidden="false" outlineLevel="0" max="11" min="11" style="1" width="20"/>
  </cols>
  <sheetData>
    <row r="1" customFormat="false" ht="15" hidden="false" customHeight="false" outlineLevel="0" collapsed="false">
      <c r="A1" s="2" t="s">
        <v>0</v>
      </c>
    </row>
    <row r="2" customFormat="false" ht="19.7" hidden="false" customHeight="false" outlineLevel="0" collapsed="false">
      <c r="A2" s="3" t="s">
        <v>1</v>
      </c>
    </row>
    <row r="3" customFormat="false" ht="102.2" hidden="false" customHeight="false" outlineLevel="0" collapsed="false">
      <c r="A3" s="4" t="s">
        <v>2</v>
      </c>
    </row>
    <row r="5" customFormat="false" ht="39.55" hidden="false" customHeight="fals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</row>
    <row r="6" customFormat="false" ht="15" hidden="false" customHeight="false" outlineLevel="0" collapsed="false">
      <c r="A6" s="6" t="s">
        <v>14</v>
      </c>
      <c r="B6" s="6" t="s">
        <v>15</v>
      </c>
      <c r="C6" s="6" t="s">
        <v>16</v>
      </c>
      <c r="D6" s="6" t="s">
        <v>17</v>
      </c>
      <c r="E6" s="7" t="n">
        <v>10000</v>
      </c>
      <c r="F6" s="7" t="n">
        <v>5858</v>
      </c>
      <c r="G6" s="6" t="s">
        <v>18</v>
      </c>
      <c r="H6" s="6" t="s">
        <v>19</v>
      </c>
      <c r="I6" s="6" t="s">
        <v>20</v>
      </c>
      <c r="J6" s="6" t="s">
        <v>21</v>
      </c>
      <c r="K6" s="6" t="s">
        <v>22</v>
      </c>
    </row>
    <row r="7" customFormat="false" ht="15" hidden="false" customHeight="false" outlineLevel="0" collapsed="false">
      <c r="A7" s="6" t="s">
        <v>14</v>
      </c>
      <c r="B7" s="6" t="s">
        <v>23</v>
      </c>
      <c r="C7" s="6" t="s">
        <v>16</v>
      </c>
      <c r="D7" s="6" t="s">
        <v>24</v>
      </c>
      <c r="E7" s="7" t="n">
        <v>12500</v>
      </c>
      <c r="F7" s="7" t="n">
        <v>12500</v>
      </c>
      <c r="G7" s="6" t="s">
        <v>25</v>
      </c>
      <c r="H7" s="6" t="s">
        <v>26</v>
      </c>
      <c r="I7" s="6" t="s">
        <v>27</v>
      </c>
      <c r="J7" s="6" t="s">
        <v>28</v>
      </c>
      <c r="K7" s="6" t="s">
        <v>22</v>
      </c>
    </row>
    <row r="8" customFormat="false" ht="15" hidden="false" customHeight="false" outlineLevel="0" collapsed="false">
      <c r="A8" s="6" t="s">
        <v>14</v>
      </c>
      <c r="B8" s="6" t="s">
        <v>29</v>
      </c>
      <c r="C8" s="6" t="s">
        <v>16</v>
      </c>
      <c r="D8" s="6" t="s">
        <v>17</v>
      </c>
      <c r="E8" s="7" t="n">
        <v>10000</v>
      </c>
      <c r="F8" s="7" t="n">
        <v>5000</v>
      </c>
      <c r="G8" s="6" t="s">
        <v>25</v>
      </c>
      <c r="H8" s="6" t="s">
        <v>26</v>
      </c>
      <c r="I8" s="6" t="s">
        <v>30</v>
      </c>
      <c r="J8" s="6" t="s">
        <v>31</v>
      </c>
      <c r="K8" s="6" t="s">
        <v>22</v>
      </c>
    </row>
    <row r="9" customFormat="false" ht="15" hidden="false" customHeight="false" outlineLevel="0" collapsed="false">
      <c r="A9" s="6" t="s">
        <v>14</v>
      </c>
      <c r="B9" s="6" t="s">
        <v>32</v>
      </c>
      <c r="C9" s="6" t="s">
        <v>16</v>
      </c>
      <c r="D9" s="6" t="s">
        <v>17</v>
      </c>
      <c r="E9" s="7" t="n">
        <v>1200</v>
      </c>
      <c r="F9" s="7" t="n">
        <v>1200</v>
      </c>
      <c r="G9" s="6" t="s">
        <v>33</v>
      </c>
      <c r="H9" s="6" t="s">
        <v>26</v>
      </c>
      <c r="I9" s="6" t="s">
        <v>27</v>
      </c>
      <c r="J9" s="6" t="s">
        <v>34</v>
      </c>
      <c r="K9" s="6" t="s">
        <v>22</v>
      </c>
    </row>
    <row r="10" customFormat="false" ht="15" hidden="false" customHeight="false" outlineLevel="0" collapsed="false">
      <c r="A10" s="6" t="s">
        <v>14</v>
      </c>
      <c r="B10" s="6" t="s">
        <v>35</v>
      </c>
      <c r="C10" s="6" t="s">
        <v>16</v>
      </c>
      <c r="D10" s="6" t="s">
        <v>24</v>
      </c>
      <c r="E10" s="7" t="n">
        <v>1200</v>
      </c>
      <c r="F10" s="7" t="n">
        <v>1200</v>
      </c>
      <c r="G10" s="6" t="s">
        <v>36</v>
      </c>
      <c r="H10" s="6" t="s">
        <v>19</v>
      </c>
      <c r="I10" s="6" t="s">
        <v>37</v>
      </c>
      <c r="J10" s="6" t="s">
        <v>34</v>
      </c>
      <c r="K10" s="6" t="s">
        <v>22</v>
      </c>
    </row>
    <row r="11" customFormat="false" ht="15" hidden="false" customHeight="false" outlineLevel="0" collapsed="false">
      <c r="A11" s="6" t="s">
        <v>14</v>
      </c>
      <c r="B11" s="6" t="s">
        <v>38</v>
      </c>
      <c r="C11" s="6" t="s">
        <v>39</v>
      </c>
      <c r="D11" s="6" t="s">
        <v>24</v>
      </c>
      <c r="E11" s="7" t="n">
        <v>10000</v>
      </c>
      <c r="F11" s="7" t="n">
        <v>10000</v>
      </c>
      <c r="G11" s="6" t="s">
        <v>36</v>
      </c>
      <c r="H11" s="6" t="s">
        <v>26</v>
      </c>
      <c r="I11" s="6" t="s">
        <v>27</v>
      </c>
      <c r="J11" s="6" t="s">
        <v>31</v>
      </c>
      <c r="K11" s="6" t="s">
        <v>22</v>
      </c>
    </row>
    <row r="12" customFormat="false" ht="15" hidden="false" customHeight="false" outlineLevel="0" collapsed="false">
      <c r="A12" s="6" t="s">
        <v>14</v>
      </c>
      <c r="B12" s="6" t="s">
        <v>40</v>
      </c>
      <c r="C12" s="6" t="s">
        <v>16</v>
      </c>
      <c r="D12" s="6" t="s">
        <v>24</v>
      </c>
      <c r="E12" s="7" t="n">
        <v>7500</v>
      </c>
      <c r="F12" s="7" t="n">
        <v>0</v>
      </c>
      <c r="G12" s="6" t="s">
        <v>33</v>
      </c>
      <c r="H12" s="6" t="s">
        <v>26</v>
      </c>
      <c r="I12" s="6" t="s">
        <v>37</v>
      </c>
      <c r="J12" s="6" t="s">
        <v>41</v>
      </c>
      <c r="K12" s="6" t="s">
        <v>22</v>
      </c>
    </row>
    <row r="13" customFormat="false" ht="15" hidden="false" customHeight="false" outlineLevel="0" collapsed="false">
      <c r="A13" s="6" t="s">
        <v>14</v>
      </c>
      <c r="B13" s="6" t="s">
        <v>42</v>
      </c>
      <c r="C13" s="6" t="s">
        <v>16</v>
      </c>
      <c r="D13" s="6" t="s">
        <v>24</v>
      </c>
      <c r="E13" s="7" t="n">
        <v>5000</v>
      </c>
      <c r="F13" s="7" t="n">
        <v>2500</v>
      </c>
      <c r="G13" s="6" t="s">
        <v>43</v>
      </c>
      <c r="H13" s="6" t="s">
        <v>19</v>
      </c>
      <c r="I13" s="6" t="s">
        <v>30</v>
      </c>
      <c r="J13" s="6" t="s">
        <v>31</v>
      </c>
      <c r="K13" s="6" t="s">
        <v>22</v>
      </c>
    </row>
    <row r="14" customFormat="false" ht="15" hidden="false" customHeight="false" outlineLevel="0" collapsed="false">
      <c r="A14" s="6" t="s">
        <v>14</v>
      </c>
      <c r="B14" s="6" t="s">
        <v>44</v>
      </c>
      <c r="C14" s="6" t="s">
        <v>16</v>
      </c>
      <c r="D14" s="6" t="s">
        <v>17</v>
      </c>
      <c r="E14" s="7" t="n">
        <v>500</v>
      </c>
      <c r="F14" s="7" t="n">
        <v>0</v>
      </c>
      <c r="G14" s="6" t="s">
        <v>33</v>
      </c>
      <c r="H14" s="6" t="s">
        <v>26</v>
      </c>
      <c r="I14" s="6" t="s">
        <v>27</v>
      </c>
      <c r="J14" s="6" t="s">
        <v>31</v>
      </c>
      <c r="K14" s="6" t="s">
        <v>22</v>
      </c>
    </row>
    <row r="15" customFormat="false" ht="15" hidden="false" customHeight="false" outlineLevel="0" collapsed="false">
      <c r="A15" s="6" t="s">
        <v>14</v>
      </c>
      <c r="B15" s="6" t="s">
        <v>45</v>
      </c>
      <c r="C15" s="6" t="s">
        <v>16</v>
      </c>
      <c r="D15" s="6" t="s">
        <v>17</v>
      </c>
      <c r="E15" s="7" t="n">
        <v>3500</v>
      </c>
      <c r="F15" s="7" t="n">
        <v>3500</v>
      </c>
      <c r="G15" s="6" t="s">
        <v>46</v>
      </c>
      <c r="H15" s="6" t="s">
        <v>19</v>
      </c>
      <c r="I15" s="6" t="s">
        <v>30</v>
      </c>
      <c r="J15" s="6" t="s">
        <v>34</v>
      </c>
      <c r="K15" s="6" t="s">
        <v>22</v>
      </c>
    </row>
  </sheetData>
  <dataValidations count="3">
    <dataValidation allowBlank="true" error="Please select from the list" errorStyle="stop" errorTitle="Invalid Entry" operator="between" showDropDown="false" showErrorMessage="false" showInputMessage="false" sqref="G6:G505" type="list">
      <formula1>"RESTORATIVE,IMPLANTS,INVISALIGN,COSMETIC,SURGICAL,ENDO,COMPREHENSIVE,PERIO,FULL MOUTH"</formula1>
      <formula2>0</formula2>
    </dataValidation>
    <dataValidation allowBlank="true" error="Please select from the list" errorStyle="stop" errorTitle="Invalid Entry" operator="between" showDropDown="false" showErrorMessage="false" showInputMessage="false" sqref="J6:J505" type="list">
      <formula1>"TX ACCEPTED,TX NOT ACCEPTED,PENDING,SAME DAY,PARTIALLY ACCEPTED"</formula1>
      <formula2>0</formula2>
    </dataValidation>
    <dataValidation allowBlank="true" error="Please select YES or NO" errorStyle="stop" errorTitle="Invalid Entry" operator="between" showDropDown="false" showErrorMessage="false" showInputMessage="false" sqref="H6:H505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5"/>
    <col collapsed="false" customWidth="true" hidden="false" outlineLevel="0" max="4" min="2" style="1" width="15"/>
  </cols>
  <sheetData>
    <row r="1" customFormat="false" ht="17.35" hidden="false" customHeight="false" outlineLevel="0" collapsed="false">
      <c r="A1" s="8" t="s">
        <v>47</v>
      </c>
    </row>
    <row r="3" customFormat="false" ht="15" hidden="false" customHeight="false" outlineLevel="0" collapsed="false">
      <c r="A3" s="9" t="s">
        <v>48</v>
      </c>
    </row>
    <row r="4" customFormat="false" ht="15" hidden="false" customHeight="false" outlineLevel="0" collapsed="false">
      <c r="A4" s="10" t="s">
        <v>49</v>
      </c>
    </row>
    <row r="5" customFormat="false" ht="15" hidden="false" customHeight="false" outlineLevel="0" collapsed="false">
      <c r="A5" s="11" t="s">
        <v>50</v>
      </c>
      <c r="B5" s="11" t="s">
        <v>51</v>
      </c>
      <c r="C5" s="11" t="s">
        <v>52</v>
      </c>
      <c r="D5" s="11" t="s">
        <v>53</v>
      </c>
    </row>
    <row r="6" customFormat="false" ht="15" hidden="false" customHeight="false" outlineLevel="0" collapsed="false">
      <c r="A6" s="1" t="s">
        <v>16</v>
      </c>
      <c r="B6" s="12" t="n">
        <f aca="false">SUMIFS('Treatment Log'!$E:$E,'Treatment Log'!$C:$C,"Dr. Provider 1")</f>
        <v>51400</v>
      </c>
      <c r="C6" s="12" t="n">
        <f aca="false">SUMIFS('Treatment Log'!$F:$F,'Treatment Log'!$C:$C,"Dr. Provider 1")</f>
        <v>31758</v>
      </c>
      <c r="D6" s="13" t="n">
        <f aca="false">IF(ISERROR(C6/B6), 0, C6/B6)</f>
        <v>0.617859922178988</v>
      </c>
    </row>
    <row r="7" customFormat="false" ht="15" hidden="false" customHeight="false" outlineLevel="0" collapsed="false">
      <c r="A7" s="1" t="s">
        <v>39</v>
      </c>
      <c r="B7" s="12" t="n">
        <f aca="false">SUMIFS('Treatment Log'!$E:$E,'Treatment Log'!$C:$C,"Dr. Provider 2")</f>
        <v>10000</v>
      </c>
      <c r="C7" s="12" t="n">
        <f aca="false">SUMIFS('Treatment Log'!$F:$F,'Treatment Log'!$C:$C,"Dr. Provider 2")</f>
        <v>10000</v>
      </c>
      <c r="D7" s="13" t="n">
        <f aca="false">IF(ISERROR(C7/B7), 0, C7/B7)</f>
        <v>1</v>
      </c>
    </row>
    <row r="9" customFormat="false" ht="15" hidden="false" customHeight="false" outlineLevel="0" collapsed="false">
      <c r="A9" s="10" t="s">
        <v>54</v>
      </c>
    </row>
    <row r="10" customFormat="false" ht="15" hidden="false" customHeight="false" outlineLevel="0" collapsed="false">
      <c r="A10" s="11" t="s">
        <v>50</v>
      </c>
      <c r="B10" s="11" t="s">
        <v>51</v>
      </c>
      <c r="C10" s="11" t="s">
        <v>52</v>
      </c>
      <c r="D10" s="11" t="s">
        <v>53</v>
      </c>
    </row>
    <row r="11" customFormat="false" ht="15" hidden="false" customHeight="false" outlineLevel="0" collapsed="false">
      <c r="A11" s="1" t="s">
        <v>20</v>
      </c>
      <c r="B11" s="12" t="n">
        <f aca="false">SUMIFS('Treatment Log'!$E:$E,'Treatment Log'!$I:$I,"Hygienist 1")</f>
        <v>10000</v>
      </c>
      <c r="C11" s="12" t="n">
        <f aca="false">SUMIFS('Treatment Log'!$F:$F,'Treatment Log'!$I:$I,"Hygienist 1")</f>
        <v>5858</v>
      </c>
      <c r="D11" s="13" t="n">
        <f aca="false">IF(ISERROR(C11/B11), 0, C11/B11)</f>
        <v>0.5858</v>
      </c>
    </row>
    <row r="12" customFormat="false" ht="15" hidden="false" customHeight="false" outlineLevel="0" collapsed="false">
      <c r="A12" s="1" t="s">
        <v>30</v>
      </c>
      <c r="B12" s="12" t="n">
        <f aca="false">SUMIFS('Treatment Log'!$E:$E,'Treatment Log'!$I:$I,"Hygienist 2")</f>
        <v>18500</v>
      </c>
      <c r="C12" s="12" t="n">
        <f aca="false">SUMIFS('Treatment Log'!$F:$F,'Treatment Log'!$I:$I,"Hygienist 2")</f>
        <v>11000</v>
      </c>
      <c r="D12" s="13" t="n">
        <f aca="false">IF(ISERROR(C12/B12), 0, C12/B12)</f>
        <v>0.594594594594595</v>
      </c>
    </row>
    <row r="13" customFormat="false" ht="15" hidden="false" customHeight="false" outlineLevel="0" collapsed="false">
      <c r="A13" s="1" t="s">
        <v>27</v>
      </c>
      <c r="B13" s="12" t="n">
        <f aca="false">SUMIFS('Treatment Log'!$E:$E,'Treatment Log'!$I:$I,"Hygienist 3")</f>
        <v>24200</v>
      </c>
      <c r="C13" s="12" t="n">
        <f aca="false">SUMIFS('Treatment Log'!$F:$F,'Treatment Log'!$I:$I,"Hygienist 3")</f>
        <v>23700</v>
      </c>
      <c r="D13" s="13" t="n">
        <f aca="false">IF(ISERROR(C13/B13), 0, C13/B13)</f>
        <v>0.979338842975207</v>
      </c>
    </row>
    <row r="14" customFormat="false" ht="15" hidden="false" customHeight="false" outlineLevel="0" collapsed="false">
      <c r="A14" s="1" t="s">
        <v>37</v>
      </c>
      <c r="B14" s="12" t="n">
        <f aca="false">SUMIFS('Treatment Log'!$E:$E,'Treatment Log'!$I:$I,"Hygienist 4")</f>
        <v>8700</v>
      </c>
      <c r="C14" s="12" t="n">
        <f aca="false">SUMIFS('Treatment Log'!$F:$F,'Treatment Log'!$I:$I,"Hygienist 4")</f>
        <v>1200</v>
      </c>
      <c r="D14" s="13" t="n">
        <f aca="false">IF(ISERROR(C14/B14), 0, C14/B14)</f>
        <v>0.137931034482759</v>
      </c>
    </row>
    <row r="16" customFormat="false" ht="15" hidden="false" customHeight="false" outlineLevel="0" collapsed="false">
      <c r="A16" s="10" t="s">
        <v>55</v>
      </c>
    </row>
    <row r="17" customFormat="false" ht="15" hidden="false" customHeight="false" outlineLevel="0" collapsed="false">
      <c r="A17" s="11" t="s">
        <v>50</v>
      </c>
      <c r="B17" s="11" t="s">
        <v>51</v>
      </c>
      <c r="C17" s="11" t="s">
        <v>52</v>
      </c>
      <c r="D17" s="11" t="s">
        <v>53</v>
      </c>
    </row>
    <row r="18" customFormat="false" ht="15" hidden="false" customHeight="false" outlineLevel="0" collapsed="false">
      <c r="A18" s="1" t="s">
        <v>17</v>
      </c>
      <c r="B18" s="12" t="n">
        <f aca="false">SUMIFS('Treatment Log'!$E:$E,'Treatment Log'!$D:$D,"Coordinator A")</f>
        <v>25200</v>
      </c>
      <c r="C18" s="12" t="n">
        <f aca="false">SUMIFS('Treatment Log'!$F:$F,'Treatment Log'!$D:$D,"Coordinator A")</f>
        <v>15558</v>
      </c>
      <c r="D18" s="13" t="n">
        <f aca="false">IF(ISERROR(C18/B18), 0, C18/B18)</f>
        <v>0.617380952380952</v>
      </c>
    </row>
    <row r="19" customFormat="false" ht="15" hidden="false" customHeight="false" outlineLevel="0" collapsed="false">
      <c r="A19" s="1" t="s">
        <v>24</v>
      </c>
      <c r="B19" s="12" t="n">
        <f aca="false">SUMIFS('Treatment Log'!$E:$E,'Treatment Log'!$D:$D,"Coordinator B")</f>
        <v>36200</v>
      </c>
      <c r="C19" s="12" t="n">
        <f aca="false">SUMIFS('Treatment Log'!$F:$F,'Treatment Log'!$D:$D,"Coordinator B")</f>
        <v>26200</v>
      </c>
      <c r="D19" s="13" t="n">
        <f aca="false">IF(ISERROR(C19/B19), 0, C19/B19)</f>
        <v>0.723756906077348</v>
      </c>
    </row>
    <row r="22" customFormat="false" ht="15" hidden="false" customHeight="false" outlineLevel="0" collapsed="false">
      <c r="A22" s="9" t="s">
        <v>56</v>
      </c>
    </row>
    <row r="23" customFormat="false" ht="15" hidden="false" customHeight="false" outlineLevel="0" collapsed="false">
      <c r="A23" s="10" t="s">
        <v>57</v>
      </c>
    </row>
    <row r="24" customFormat="false" ht="15" hidden="false" customHeight="false" outlineLevel="0" collapsed="false">
      <c r="A24" s="11" t="s">
        <v>50</v>
      </c>
      <c r="B24" s="11" t="s">
        <v>51</v>
      </c>
      <c r="C24" s="11" t="s">
        <v>52</v>
      </c>
      <c r="D24" s="11" t="s">
        <v>53</v>
      </c>
    </row>
    <row r="25" customFormat="false" ht="15" hidden="false" customHeight="false" outlineLevel="0" collapsed="false">
      <c r="A25" s="1" t="s">
        <v>58</v>
      </c>
      <c r="B25" s="12" t="n">
        <f aca="false">SUMIFS('Treatment Log'!$E:$E,'Treatment Log'!$E:$E,"&gt;="&amp;0,'Treatment Log'!$E:$E,"&lt;="&amp;1000)</f>
        <v>500</v>
      </c>
      <c r="C25" s="12" t="n">
        <f aca="false">SUMIFS('Treatment Log'!$F:$F,'Treatment Log'!$E:$E,"&gt;="&amp;0,'Treatment Log'!$E:$E,"&lt;="&amp;1000)</f>
        <v>0</v>
      </c>
      <c r="D25" s="13" t="n">
        <f aca="false">IF(ISERROR(C25/B25), 0, C25/B25)</f>
        <v>0</v>
      </c>
    </row>
    <row r="26" customFormat="false" ht="15" hidden="false" customHeight="false" outlineLevel="0" collapsed="false">
      <c r="A26" s="1" t="s">
        <v>59</v>
      </c>
      <c r="B26" s="12" t="n">
        <f aca="false">SUMIFS('Treatment Log'!$E:$E,'Treatment Log'!$E:$E,"&gt;="&amp;1001,'Treatment Log'!$E:$E,"&lt;="&amp;3000)</f>
        <v>2400</v>
      </c>
      <c r="C26" s="12" t="n">
        <f aca="false">SUMIFS('Treatment Log'!$F:$F,'Treatment Log'!$E:$E,"&gt;="&amp;1001,'Treatment Log'!$E:$E,"&lt;="&amp;3000)</f>
        <v>2400</v>
      </c>
      <c r="D26" s="13" t="n">
        <f aca="false">IF(ISERROR(C26/B26), 0, C26/B26)</f>
        <v>1</v>
      </c>
    </row>
    <row r="27" customFormat="false" ht="15" hidden="false" customHeight="false" outlineLevel="0" collapsed="false">
      <c r="A27" s="1" t="s">
        <v>60</v>
      </c>
      <c r="B27" s="12" t="n">
        <f aca="false">SUMIFS('Treatment Log'!$E:$E,'Treatment Log'!$E:$E,"&gt;="&amp;3001,'Treatment Log'!$E:$E,"&lt;="&amp;5000)</f>
        <v>8500</v>
      </c>
      <c r="C27" s="12" t="n">
        <f aca="false">SUMIFS('Treatment Log'!$F:$F,'Treatment Log'!$E:$E,"&gt;="&amp;3001,'Treatment Log'!$E:$E,"&lt;="&amp;5000)</f>
        <v>6000</v>
      </c>
      <c r="D27" s="13" t="n">
        <f aca="false">IF(ISERROR(C27/B27), 0, C27/B27)</f>
        <v>0.705882352941177</v>
      </c>
    </row>
    <row r="28" customFormat="false" ht="15" hidden="false" customHeight="false" outlineLevel="0" collapsed="false">
      <c r="A28" s="1" t="s">
        <v>61</v>
      </c>
      <c r="B28" s="12" t="n">
        <f aca="false">SUMIFS('Treatment Log'!$E:$E,'Treatment Log'!$E:$E,"&gt;="&amp;5001,'Treatment Log'!$E:$E,"&lt;="&amp;10000)</f>
        <v>37500</v>
      </c>
      <c r="C28" s="12" t="n">
        <f aca="false">SUMIFS('Treatment Log'!$F:$F,'Treatment Log'!$E:$E,"&gt;="&amp;5001,'Treatment Log'!$E:$E,"&lt;="&amp;10000)</f>
        <v>20858</v>
      </c>
      <c r="D28" s="13" t="n">
        <f aca="false">IF(ISERROR(C28/B28), 0, C28/B28)</f>
        <v>0.556213333333333</v>
      </c>
    </row>
    <row r="29" customFormat="false" ht="15" hidden="false" customHeight="false" outlineLevel="0" collapsed="false">
      <c r="A29" s="1" t="s">
        <v>62</v>
      </c>
      <c r="B29" s="12" t="n">
        <f aca="false">SUMIFS('Treatment Log'!$E:$E,'Treatment Log'!$E:$E,"&gt;="&amp;10001,'Treatment Log'!$E:$E,"&lt;="&amp;999999)</f>
        <v>12500</v>
      </c>
      <c r="C29" s="12" t="n">
        <f aca="false">SUMIFS('Treatment Log'!$F:$F,'Treatment Log'!$E:$E,"&gt;="&amp;10001,'Treatment Log'!$E:$E,"&lt;="&amp;999999)</f>
        <v>12500</v>
      </c>
      <c r="D29" s="13" t="n">
        <f aca="false">IF(ISERROR(C29/B29), 0, C29/B29)</f>
        <v>1</v>
      </c>
    </row>
    <row r="31" customFormat="false" ht="15" hidden="false" customHeight="false" outlineLevel="0" collapsed="false">
      <c r="A31" s="10" t="s">
        <v>63</v>
      </c>
    </row>
    <row r="32" customFormat="false" ht="15" hidden="false" customHeight="false" outlineLevel="0" collapsed="false">
      <c r="A32" s="11" t="s">
        <v>50</v>
      </c>
      <c r="B32" s="11" t="s">
        <v>51</v>
      </c>
      <c r="C32" s="11" t="s">
        <v>52</v>
      </c>
      <c r="D32" s="11" t="s">
        <v>53</v>
      </c>
    </row>
    <row r="33" customFormat="false" ht="15" hidden="false" customHeight="false" outlineLevel="0" collapsed="false">
      <c r="A33" s="1" t="s">
        <v>64</v>
      </c>
      <c r="B33" s="12" t="n">
        <f aca="false">SUMIFS('Treatment Log'!$E:$E,'Treatment Log'!$G:$G,"RESTORATIVE")</f>
        <v>0</v>
      </c>
      <c r="C33" s="12" t="n">
        <f aca="false">SUMIFS('Treatment Log'!$F:$F,'Treatment Log'!$G:$G,"RESTORATIVE")</f>
        <v>0</v>
      </c>
      <c r="D33" s="13" t="n">
        <f aca="false">IF(ISERROR(C33/B33), 0, C33/B33)</f>
        <v>0</v>
      </c>
    </row>
    <row r="34" customFormat="false" ht="15" hidden="false" customHeight="false" outlineLevel="0" collapsed="false">
      <c r="A34" s="1" t="s">
        <v>65</v>
      </c>
      <c r="B34" s="12" t="n">
        <f aca="false">SUMIFS('Treatment Log'!$E:$E,'Treatment Log'!$G:$G,"IMPLANTS")</f>
        <v>11200</v>
      </c>
      <c r="C34" s="12" t="n">
        <f aca="false">SUMIFS('Treatment Log'!$F:$F,'Treatment Log'!$G:$G,"IMPLANTS")</f>
        <v>11200</v>
      </c>
      <c r="D34" s="13" t="n">
        <f aca="false">IF(ISERROR(C34/B34), 0, C34/B34)</f>
        <v>1</v>
      </c>
    </row>
    <row r="35" customFormat="false" ht="15" hidden="false" customHeight="false" outlineLevel="0" collapsed="false">
      <c r="A35" s="1" t="s">
        <v>66</v>
      </c>
      <c r="B35" s="12" t="n">
        <f aca="false">SUMIFS('Treatment Log'!$E:$E,'Treatment Log'!$G:$G,"INVISALIGN")</f>
        <v>9200</v>
      </c>
      <c r="C35" s="12" t="n">
        <f aca="false">SUMIFS('Treatment Log'!$F:$F,'Treatment Log'!$G:$G,"INVISALIGN")</f>
        <v>1200</v>
      </c>
      <c r="D35" s="13" t="n">
        <f aca="false">IF(ISERROR(C35/B35), 0, C35/B35)</f>
        <v>0.130434782608696</v>
      </c>
    </row>
    <row r="36" customFormat="false" ht="15" hidden="false" customHeight="false" outlineLevel="0" collapsed="false">
      <c r="A36" s="1" t="s">
        <v>67</v>
      </c>
      <c r="B36" s="12" t="n">
        <f aca="false">SUMIFS('Treatment Log'!$E:$E,'Treatment Log'!$G:$G,"COSMETIC")</f>
        <v>10000</v>
      </c>
      <c r="C36" s="12" t="n">
        <f aca="false">SUMIFS('Treatment Log'!$F:$F,'Treatment Log'!$G:$G,"COSMETIC")</f>
        <v>5858</v>
      </c>
      <c r="D36" s="13" t="n">
        <f aca="false">IF(ISERROR(C36/B36), 0, C36/B36)</f>
        <v>0.5858</v>
      </c>
    </row>
    <row r="37" customFormat="false" ht="15" hidden="false" customHeight="false" outlineLevel="0" collapsed="false">
      <c r="A37" s="1" t="s">
        <v>68</v>
      </c>
      <c r="B37" s="12" t="n">
        <f aca="false">SUMIFS('Treatment Log'!$E:$E,'Treatment Log'!$G:$G,"SURGICAL")</f>
        <v>22500</v>
      </c>
      <c r="C37" s="12" t="n">
        <f aca="false">SUMIFS('Treatment Log'!$F:$F,'Treatment Log'!$G:$G,"SURGICAL")</f>
        <v>17500</v>
      </c>
      <c r="D37" s="13" t="n">
        <f aca="false">IF(ISERROR(C37/B37), 0, C37/B37)</f>
        <v>0.777777777777778</v>
      </c>
    </row>
    <row r="38" customFormat="false" ht="15" hidden="false" customHeight="false" outlineLevel="0" collapsed="false">
      <c r="A38" s="1" t="s">
        <v>69</v>
      </c>
      <c r="B38" s="12" t="n">
        <f aca="false">SUMIFS('Treatment Log'!$E:$E,'Treatment Log'!$G:$G,"ENDO")</f>
        <v>0</v>
      </c>
      <c r="C38" s="12" t="n">
        <f aca="false">SUMIFS('Treatment Log'!$F:$F,'Treatment Log'!$G:$G,"ENDO")</f>
        <v>0</v>
      </c>
      <c r="D38" s="13" t="n">
        <f aca="false">IF(ISERROR(C38/B38), 0, C38/B38)</f>
        <v>0</v>
      </c>
    </row>
    <row r="39" customFormat="false" ht="15" hidden="false" customHeight="false" outlineLevel="0" collapsed="false">
      <c r="A39" s="1" t="s">
        <v>70</v>
      </c>
      <c r="B39" s="12" t="n">
        <f aca="false">SUMIFS('Treatment Log'!$E:$E,'Treatment Log'!$G:$G,"COMPREHENSIVE")</f>
        <v>3500</v>
      </c>
      <c r="C39" s="12" t="n">
        <f aca="false">SUMIFS('Treatment Log'!$F:$F,'Treatment Log'!$G:$G,"COMPREHENSIVE")</f>
        <v>3500</v>
      </c>
      <c r="D39" s="13" t="n">
        <f aca="false">IF(ISERROR(C39/B39), 0, C39/B39)</f>
        <v>1</v>
      </c>
    </row>
    <row r="40" customFormat="false" ht="15" hidden="false" customHeight="false" outlineLevel="0" collapsed="false">
      <c r="A40" s="1" t="s">
        <v>71</v>
      </c>
      <c r="B40" s="12" t="n">
        <f aca="false">SUMIFS('Treatment Log'!$E:$E,'Treatment Log'!$G:$G,"PERIO")</f>
        <v>5000</v>
      </c>
      <c r="C40" s="12" t="n">
        <f aca="false">SUMIFS('Treatment Log'!$F:$F,'Treatment Log'!$G:$G,"PERIO")</f>
        <v>2500</v>
      </c>
      <c r="D40" s="13" t="n">
        <f aca="false">IF(ISERROR(C40/B40), 0, C40/B40)</f>
        <v>0.5</v>
      </c>
    </row>
    <row r="42" customFormat="false" ht="15" hidden="false" customHeight="false" outlineLevel="0" collapsed="false">
      <c r="A42" s="14" t="s">
        <v>72</v>
      </c>
      <c r="B42" s="15" t="n">
        <f aca="false">SUM(B34:B41)</f>
        <v>61400</v>
      </c>
      <c r="C42" s="15" t="n">
        <f aca="false">SUM(C34:C41)</f>
        <v>41758</v>
      </c>
      <c r="D42" s="16" t="n">
        <f aca="false">IF(ISERROR(C42/B42), 0, C42/B42)</f>
        <v>0.680097719869707</v>
      </c>
    </row>
    <row r="44" customFormat="false" ht="15" hidden="false" customHeight="false" outlineLevel="0" collapsed="false">
      <c r="A44" s="17" t="s">
        <v>73</v>
      </c>
    </row>
    <row r="45" customFormat="false" ht="43.25" hidden="false" customHeight="false" outlineLevel="0" collapsed="false">
      <c r="A45" s="18" t="s">
        <v>74</v>
      </c>
    </row>
    <row r="47" customFormat="false" ht="15" hidden="false" customHeight="false" outlineLevel="0" collapsed="false">
      <c r="A47" s="19" t="s">
        <v>75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2026-03-19T23:07:59Z</dcterms:created>
  <dc:creator>openpyxl</dc:creator>
  <dc:description/>
  <dc:language>en-US</dc:language>
  <cp:lastModifiedBy/>
  <dcterms:modified xsi:type="dcterms:W3CDTF">2026-03-19T23:07:59Z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